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filterPrivacy="1" defaultThemeVersion="166925"/>
  <xr:revisionPtr revIDLastSave="3" documentId="14_{4CF6F861-A6C3-4C9C-A50B-9C8B4AB84ABF}" xr6:coauthVersionLast="47" xr6:coauthVersionMax="47" xr10:uidLastSave="{805614DF-1763-4D74-B9C1-31AB59BEFA6B}"/>
  <bookViews>
    <workbookView xWindow="-110" yWindow="-110" windowWidth="25180" windowHeight="16140" activeTab="1" xr2:uid="{1A0F0351-67D0-4201-B2BF-A01F154DAAE6}"/>
  </bookViews>
  <sheets>
    <sheet name="vast" sheetId="3" r:id="rId1"/>
    <sheet name="oproepkracht" sheetId="1" r:id="rId2"/>
    <sheet name="parameters" sheetId="2" r:id="rId3"/>
  </sheets>
  <definedNames>
    <definedName name="berekeningsbasis">vast!$C$9</definedName>
    <definedName name="berekeningswijze">parameters!$B$19:$B$20</definedName>
    <definedName name="bruto_uurloon">oproepkracht!$C$3</definedName>
    <definedName name="contracturen">vast!$C$11</definedName>
    <definedName name="deeltijdfactor">vast!$C$14</definedName>
    <definedName name="dienstverband">oproepkracht!#REF!</definedName>
    <definedName name="maandelijkse_verloning">parameters!$B$4</definedName>
    <definedName name="maanden_per_jaar">parameters!$C$14</definedName>
    <definedName name="maximum_normuren">parameters!$D$4</definedName>
    <definedName name="minimum_loon">parameters!#REF!</definedName>
    <definedName name="normuren">oproepkracht!$C$5</definedName>
    <definedName name="normuren_vast">vast!$C$12</definedName>
    <definedName name="overige_loonelementen">vast!$C$7</definedName>
    <definedName name="overige_loonelementen_excl_vakantiegeld">vast!$C$6</definedName>
    <definedName name="periode">vast!$C$3</definedName>
    <definedName name="periodes">parameters!$B$14:$B$15</definedName>
    <definedName name="salaris">vast!$C$5</definedName>
    <definedName name="salaris_per_periode_contracturen">vast!$G$18</definedName>
    <definedName name="type_dienstverband">parameters!#REF!</definedName>
    <definedName name="vakantiegeld_percentage">parameters!$B$11</definedName>
    <definedName name="vier_weken_per_jaar">parameters!$C$15</definedName>
    <definedName name="vierwekelijkse_verloning">parameters!$B$7</definedName>
    <definedName name="weken_in_periode">parameters!$B$8</definedName>
    <definedName name="weken_per_jaar">parameters!$C$16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3" l="1"/>
  <c r="E9" i="3"/>
  <c r="E12" i="3"/>
  <c r="E18" i="3" a="1"/>
  <c r="E18" i="3" s="1"/>
  <c r="C16" i="3"/>
  <c r="C8" i="1"/>
  <c r="A8" i="1"/>
  <c r="A16" i="3"/>
  <c r="A12" i="3"/>
  <c r="A5" i="3" l="1"/>
  <c r="D5" i="1"/>
  <c r="C11" i="1"/>
  <c r="A9" i="3" l="1"/>
  <c r="A11" i="3"/>
  <c r="D1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<sst xmlns="http://schemas.openxmlformats.org/spreadsheetml/2006/main" count="42" uniqueCount="32">
  <si>
    <t>Voltijd pensioengevend bruto jaarsalaris vast</t>
  </si>
  <si>
    <t>Invoervelden</t>
  </si>
  <si>
    <t>Periode</t>
  </si>
  <si>
    <t>maand</t>
  </si>
  <si>
    <t xml:space="preserve"> maak een keuze</t>
  </si>
  <si>
    <t>€</t>
  </si>
  <si>
    <t>Overige loonelementen op jaarbasis waarover vakantietoeslag berekend wordt</t>
  </si>
  <si>
    <t>Let op! Provisie geeft u hier door. Standaard wordt ook vakantiegeld berekend over de provisie.</t>
  </si>
  <si>
    <t>Overige loonelementen op jaarbasis waarover geen vakantietoeslag berekend wordt</t>
  </si>
  <si>
    <t>contracturen</t>
  </si>
  <si>
    <t>U kunt daarvan afwijken wanneer de standaard in uw onderneming anders is.</t>
  </si>
  <si>
    <t>Deeltijdfactor</t>
  </si>
  <si>
    <t>Voltijd pensioengevend bruto jaarsalaris *</t>
  </si>
  <si>
    <t xml:space="preserve">* Aan de in dit document berekende bedragen en aan de rekenformules kunt u geen rechten ontlenen. Wij zijn niet aansprakelijk voor de werking van de berekeningen en/of de uitkomsten daarvan. De loonelementen die geldig zijn voor het pensioengevend jaarsalaris in de pensioenregeling van Pensioenfonds Metaal en Techniek (PMT) zijn altijd leidend. </t>
  </si>
  <si>
    <t>Voltijd pensioengevend bruto jaarsalaris oproepkracht</t>
  </si>
  <si>
    <t>Bruto uurloon</t>
  </si>
  <si>
    <t>Normuren oproepkracht</t>
  </si>
  <si>
    <t>U kunt daarvan afwijken wanneer de standaard in uw onderneming anders is</t>
  </si>
  <si>
    <t>Parameters</t>
  </si>
  <si>
    <t>Gegevensvalidatie</t>
  </si>
  <si>
    <t>Maandelijks verloning</t>
  </si>
  <si>
    <t>Standaard aantal normuren</t>
  </si>
  <si>
    <t>Vierwekelijkse verloning</t>
  </si>
  <si>
    <t>Vakantiegeldpercentage</t>
  </si>
  <si>
    <t>Periodes</t>
  </si>
  <si>
    <t>Periodes per jaar</t>
  </si>
  <si>
    <t>vier weken</t>
  </si>
  <si>
    <t>jaar</t>
  </si>
  <si>
    <t>Berekeningswijze</t>
  </si>
  <si>
    <t>Versie</t>
  </si>
  <si>
    <t>2025-1</t>
  </si>
  <si>
    <t>deeltijdfactor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</si>
</sst>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000_ ;_ * \-#,##0.0000_ ;_ * &quot;-&quot;??_ ;_ 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43" fontId="4" fillId="3" borderId="1" xfId="1" applyFont="1" applyFill="1" applyBorder="1" applyProtection="1">
      <protection locked="0"/>
    </xf>
    <xf numFmtId="43" fontId="4" fillId="4" borderId="0" xfId="1" applyFont="1" applyFill="1" applyAlignment="1" applyProtection="1">
      <alignment horizontal="center"/>
    </xf>
    <xf numFmtId="43" fontId="4" fillId="3" borderId="1" xfId="1" applyFont="1" applyFill="1" applyBorder="1" applyAlignment="1" applyProtection="1">
      <alignment horizontal="right"/>
      <protection locked="0"/>
    </xf>
    <xf numFmtId="43" fontId="4" fillId="4" borderId="0" xfId="1" applyFont="1" applyFill="1"/>
    <xf numFmtId="0" fontId="4" fillId="0" borderId="0" xfId="0" applyFont="1" applyAlignment="1">
      <alignment horizontal="centerContinuous" wrapText="1"/>
    </xf>
    <xf numFmtId="0" fontId="4" fillId="5" borderId="0" xfId="0" applyFont="1" applyFill="1" applyAlignment="1">
      <alignment wrapText="1"/>
    </xf>
    <xf numFmtId="2" fontId="4" fillId="0" borderId="0" xfId="0" applyNumberFormat="1" applyFont="1" applyAlignment="1" applyProtection="1">
      <alignment horizontal="right"/>
      <protection locked="0"/>
    </xf>
    <xf numFmtId="0" fontId="7" fillId="0" borderId="1" xfId="0" applyFont="1" applyBorder="1"/>
    <xf numFmtId="43" fontId="8" fillId="2" borderId="1" xfId="1" applyFont="1" applyFill="1" applyBorder="1"/>
    <xf numFmtId="0" fontId="8" fillId="2" borderId="1" xfId="0" applyFont="1" applyFill="1" applyBorder="1"/>
    <xf numFmtId="0" fontId="8" fillId="0" borderId="0" xfId="0" applyFont="1"/>
    <xf numFmtId="43" fontId="8" fillId="2" borderId="1" xfId="1" applyFont="1" applyFill="1" applyBorder="1" applyAlignment="1">
      <alignment horizontal="right"/>
    </xf>
    <xf numFmtId="0" fontId="9" fillId="0" borderId="0" xfId="0" applyFont="1" applyAlignment="1">
      <alignment wrapText="1" shrinkToFit="1"/>
    </xf>
    <xf numFmtId="0" fontId="9" fillId="0" borderId="0" xfId="0" applyFont="1" applyAlignment="1">
      <alignment wrapText="1"/>
    </xf>
    <xf numFmtId="0" fontId="4" fillId="3" borderId="1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164" fontId="4" fillId="0" borderId="0" xfId="1" applyNumberFormat="1" applyFont="1" applyProtection="1">
      <protection locked="0"/>
    </xf>
    <xf numFmtId="2" fontId="4" fillId="0" borderId="0" xfId="1" applyNumberFormat="1" applyFont="1" applyProtection="1">
      <protection locked="0"/>
    </xf>
    <xf numFmtId="2" fontId="3" fillId="0" borderId="0" xfId="0" applyNumberFormat="1" applyFont="1" applyAlignment="1">
      <alignment horizontal="centerContinuous"/>
    </xf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5" borderId="0" xfId="0" applyFont="1" applyFill="1" applyAlignment="1">
      <alignment horizontal="center" vertical="top" wrapText="1"/>
    </xf>
  </cellXfs>
  <cellStyles count="2">
    <cellStyle name="Komma" xfId="1" builtinId="3"/>
    <cellStyle name="Standaard" xfId="0" builtinId="0"/>
  </cellStyles>
  <dxfs count="9">
    <dxf>
      <font>
        <color theme="0"/>
      </font>
    </dxf>
    <dxf>
      <font>
        <color theme="0"/>
      </font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8D699-D217-4EE2-AD9C-2744B5B4BE88}">
  <dimension ref="A1:E24"/>
  <sheetViews>
    <sheetView zoomScale="115" zoomScaleNormal="115" workbookViewId="0">
      <selection activeCell="C6" sqref="C6"/>
    </sheetView>
  </sheetViews>
  <sheetFormatPr defaultRowHeight="14.45"/>
  <cols>
    <col min="1" max="1" width="66.5703125" style="3" bestFit="1" customWidth="1"/>
    <col min="2" max="2" width="1.7109375" style="3" bestFit="1" customWidth="1"/>
    <col min="3" max="3" width="13.5703125" style="3" customWidth="1"/>
    <col min="4" max="4" width="2" customWidth="1"/>
    <col min="5" max="5" width="72.85546875" style="3" customWidth="1"/>
    <col min="7" max="7" width="15.7109375" bestFit="1" customWidth="1"/>
    <col min="8" max="8" width="11.28515625" bestFit="1" customWidth="1"/>
  </cols>
  <sheetData>
    <row r="1" spans="1:5">
      <c r="A1" s="1" t="s">
        <v>0</v>
      </c>
    </row>
    <row r="2" spans="1:5">
      <c r="A2" s="2"/>
      <c r="C2" s="6" t="s">
        <v>1</v>
      </c>
    </row>
    <row r="3" spans="1:5">
      <c r="A3" s="2" t="s">
        <v>2</v>
      </c>
      <c r="C3" s="21" t="s">
        <v>3</v>
      </c>
      <c r="E3" s="4" t="s">
        <v>4</v>
      </c>
    </row>
    <row r="5" spans="1:5">
      <c r="A5" s="2" t="str">
        <f>"Salaris per "&amp;periode&amp;" (exclusief vakantietoeslag)"</f>
        <v>Salaris per maand (exclusief vakantietoeslag)</v>
      </c>
      <c r="B5" s="3" t="s">
        <v>5</v>
      </c>
      <c r="C5" s="7">
        <v>1400</v>
      </c>
    </row>
    <row r="6" spans="1:5">
      <c r="A6" s="2" t="s">
        <v>6</v>
      </c>
      <c r="B6" s="3" t="s">
        <v>5</v>
      </c>
      <c r="C6" s="7">
        <v>0</v>
      </c>
      <c r="E6" s="5" t="s">
        <v>7</v>
      </c>
    </row>
    <row r="7" spans="1:5">
      <c r="A7" s="2" t="s">
        <v>8</v>
      </c>
      <c r="B7" s="3" t="s">
        <v>5</v>
      </c>
      <c r="C7" s="7"/>
    </row>
    <row r="8" spans="1:5">
      <c r="A8" s="2"/>
    </row>
    <row r="9" spans="1:5">
      <c r="A9" s="2" t="str">
        <f>IF(periode&lt;&gt;"jaar","Uren berekenen op basis van","")</f>
        <v>Uren berekenen op basis van</v>
      </c>
      <c r="C9" s="23" t="s">
        <v>9</v>
      </c>
      <c r="E9" s="4" t="str">
        <f>IF(periode&lt;&gt;"jaar","maak een keuze","")</f>
        <v>maak een keuze</v>
      </c>
    </row>
    <row r="10" spans="1:5">
      <c r="A10" s="2"/>
    </row>
    <row r="11" spans="1:5">
      <c r="A11" s="2" t="str">
        <f>IF(periode&lt;&gt;"jaar",IF(berekeningsbasis="contracturen","Contracturen",""),"")</f>
        <v>Contracturen</v>
      </c>
      <c r="C11" s="13">
        <v>38</v>
      </c>
    </row>
    <row r="12" spans="1:5">
      <c r="A12" s="2" t="str">
        <f>"Normuren (standaard "&amp;maximum_normuren&amp;" uur)"</f>
        <v>Normuren (standaard 38 uur)</v>
      </c>
      <c r="C12" s="26">
        <v>38</v>
      </c>
      <c r="E12" s="24" t="str">
        <f>"Standaard wordt in de Metaal en Techniek "&amp;maximum_normuren&amp;" uur per week gebruikt."</f>
        <v>Standaard wordt in de Metaal en Techniek 38 uur per week gebruikt.</v>
      </c>
    </row>
    <row r="13" spans="1:5">
      <c r="E13" s="24" t="s">
        <v>10</v>
      </c>
    </row>
    <row r="14" spans="1:5">
      <c r="A14" s="2" t="s">
        <v>11</v>
      </c>
      <c r="C14" s="25"/>
    </row>
    <row r="15" spans="1:5">
      <c r="A15" s="2"/>
    </row>
    <row r="16" spans="1:5">
      <c r="A16" s="2" t="str">
        <f>"Uren voor regeling ("&amp;periode&amp;")"</f>
        <v>Uren voor regeling (maand)</v>
      </c>
      <c r="C16" s="27">
        <f>IF(
berekeningsbasis="contracturen",
IF(
periode="maand",
contracturen*weken_per_jaar/maanden_per_jaar,
IF(
periode="vier weken",
contracturen*weken_per_jaar/vier_weken_per_jaar, normuren_vast*weken_per_jaar/maanden_per_jaar)
),
IF(
periode="maand",
deeltijdfactor*normuren_vast*weken_per_jaar/maanden_per_jaar,
IF(
periode="vier weken",
deeltijdfactor*normuren_vast*weken_per_jaar/vier_weken_per_jaar,
normuren_vast*weken_per_jaar/maanden_per_jaar
)
)
)</f>
        <v>164.66666666666666</v>
      </c>
    </row>
    <row r="17" spans="1:5">
      <c r="A17" s="2"/>
    </row>
    <row r="18" spans="1:5" ht="14.45" customHeight="1">
      <c r="A18" s="2" t="s">
        <v>12</v>
      </c>
      <c r="B18" s="3" t="s">
        <v>5</v>
      </c>
      <c r="C18" s="8">
        <f>IF(
   berekeningsbasis = "contracturen",
   IF(
      periode = "maand",
      ROUNDUP(
         salaris / (contracturen / normuren_vast) * maandelijkse_verloning
         + overige_loonelementen/ (contracturen / normuren_vast)
         + overige_loonelementen_excl_vakantiegeld * vakantiegeld_percentage / (contracturen / normuren_vast),
         0
      ),
      IF(
         periode = "vier weken",
         ROUNDUP(
            salaris / (contracturen / normuren_vast) * vierwekelijkse_verloning
            + overige_loonelementen/ (contracturen / normuren_vast)
            + overige_loonelementen_excl_vakantiegeld * vakantiegeld_percentage / (contracturen / normuren_vast),
            0
         ),
         IF(
            periode = "jaar",
            ROUNDUP(
               (salaris + overige_loonelementen_excl_vakantiegeld) * vakantiegeld_percentage
               + overige_loonelementen,
               0
            ),
            "fout in berekening"
         )
      )
   ),
   IF(
      periode = "maand",
      ROUNDUP(
         salaris / deeltijdfactor * maandelijkse_verloning
         + overige_loonelementen / deeltijdfactor
         + overige_loonelementen_excl_vakantiegeld  * vakantiegeld_percentage / deeltijdfactor,
         0
      ),
      IF(
         periode = "vier weken",
         ROUNDUP(
            salaris / deeltijdfactor * vierwekelijkse_verloning
            + overige_loonelementen / deeltijdfactor
            + overige_loonelementen_excl_vakantiegeld * vakantiegeld_percentage  / deeltijdfactor,
            0
         ),
         IF(
            periode = "jaar",
            ROUNDUP(
               salaris + overige_loonelementen_excl_vakantiegeld * vakantiegeld_percentage
               + overige_loonelementen,
               0
            ),
            "fout in berekening"
         )
      )
   )
)</f>
        <v>18144</v>
      </c>
      <c r="E18" s="30" t="str" cm="1">
        <f t="array" ref="E18">IF(
    berekeningsbasis="contracturen",
    _xlfn.SWITCH(
        periode,
        "maand", "Maandsalaris exclusief vakantietoeslag  / (contracturen / normuren) x verloningsfactor van " &amp; maandelijkse_verloning &amp; " + overige loonelementen / (contracturen / normuren)",
        "vier weken", "4-weken salaris exclusief vakantietoeslag / (contracturen / normuren) x verloningsfactor van " &amp; vierwekelijkse_verloning &amp; " + overige loonelementen / (contracturen / normuren)",
        "jaar", "Jaarsalaris + overige loonelementen",
        "fout in berekening"
    ),
    _xlfn.SWITCH(
        periode,
        "maand", "Maandsalaris exclusief vakantietoeslag / deeltijdfactor x verloningsfactor van " &amp; maandelijkse_verloning &amp; " + overige loonelementen / deeltijdfactor",
        "vier weken", "vier-weken salaris exclusief vakantietoeslag / deeltijdfactor x verloningsfactor van " &amp; vierwekelijkse_verloning &amp; " + overige loonelementen / deeltijdfactor",
        "jaar", "Jaarsalaris + overige loonelementen",
        "fout in berekening"
    )
)</f>
        <v>Maandsalaris exclusief vakantietoeslag  / (contracturen / normuren) x verloningsfactor van 12.96 + overige loonelementen / (contracturen / normuren)</v>
      </c>
    </row>
    <row r="19" spans="1:5">
      <c r="E19" s="30"/>
    </row>
    <row r="20" spans="1:5" ht="82.5" customHeight="1">
      <c r="A20" s="19" t="s">
        <v>13</v>
      </c>
    </row>
    <row r="21" spans="1:5">
      <c r="C21" s="11"/>
      <c r="E21" s="29"/>
    </row>
    <row r="22" spans="1:5">
      <c r="E22" s="29"/>
    </row>
    <row r="23" spans="1:5">
      <c r="A23"/>
      <c r="B23"/>
      <c r="C23"/>
      <c r="E23"/>
    </row>
    <row r="24" spans="1:5">
      <c r="A24"/>
      <c r="B24"/>
      <c r="C24"/>
      <c r="E24"/>
    </row>
  </sheetData>
  <sheetProtection algorithmName="SHA-512" hashValue="FJp/apgh/3csr16yl27Vk7YU79NefMOAE9EyWBt7gqSRDvTXp4IVGQ/E0d+ueJHxSxlMxvKmFAZ45Vt9Qz2fuA==" saltValue="2kvqKwehN5S3+xWIkDe59g==" spinCount="100000" sheet="1" objects="1" scenarios="1"/>
  <mergeCells count="1">
    <mergeCell ref="E18:E19"/>
  </mergeCells>
  <conditionalFormatting sqref="C9">
    <cfRule type="expression" dxfId="8" priority="10">
      <formula>periode="jaar"</formula>
    </cfRule>
    <cfRule type="expression" dxfId="7" priority="22">
      <formula>periode&lt;&gt;"jaar"</formula>
    </cfRule>
  </conditionalFormatting>
  <conditionalFormatting sqref="C11 E11">
    <cfRule type="expression" dxfId="6" priority="20">
      <formula>berekeningsbasis="deeltijdfactor"</formula>
    </cfRule>
  </conditionalFormatting>
  <conditionalFormatting sqref="C14">
    <cfRule type="expression" dxfId="5" priority="7">
      <formula>berekeningsbasis="deeltijdfactor"</formula>
    </cfRule>
  </conditionalFormatting>
  <conditionalFormatting sqref="C11">
    <cfRule type="expression" dxfId="4" priority="13">
      <formula>berekeningsbasis="contracturen"</formula>
    </cfRule>
  </conditionalFormatting>
  <conditionalFormatting sqref="C12">
    <cfRule type="expression" dxfId="3" priority="1">
      <formula>berekeningsbasis="contracturen"</formula>
    </cfRule>
    <cfRule type="expression" dxfId="2" priority="2">
      <formula>berekeningsbasis="deeltijdfactor"</formula>
    </cfRule>
  </conditionalFormatting>
  <conditionalFormatting sqref="C14 A14">
    <cfRule type="expression" dxfId="1" priority="9">
      <formula>berekeningsbasis="contracturen"</formula>
    </cfRule>
  </conditionalFormatting>
  <conditionalFormatting sqref="C11 A14 C14">
    <cfRule type="expression" dxfId="0" priority="5" stopIfTrue="1">
      <formula>periode="jaar"</formula>
    </cfRule>
  </conditionalFormatting>
  <dataValidations count="4">
    <dataValidation type="decimal" operator="greaterThanOrEqual" allowBlank="1" showErrorMessage="1" errorTitle="Onder minimumloon" error="De opgegeven waarde ligt onder het minimumloon!" sqref="C8 C5 C10" xr:uid="{55768EE5-52B1-4A09-82C1-28E4E108C0B2}">
      <formula1>minimum_loon</formula1>
    </dataValidation>
    <dataValidation type="list" allowBlank="1" sqref="C3" xr:uid="{7F82C142-8B47-4A8D-8A6C-2CA42674CCD7}">
      <formula1>periodes</formula1>
    </dataValidation>
    <dataValidation type="list" operator="lessThanOrEqual" allowBlank="1" showInputMessage="1" showErrorMessage="1" sqref="C9:C10" xr:uid="{596682EA-CF0C-4EAA-8E5D-FBC3DEE1C794}">
      <formula1>berekeningswijze</formula1>
    </dataValidation>
    <dataValidation type="decimal" operator="lessThanOrEqual" allowBlank="1" showInputMessage="1" showErrorMessage="1" sqref="C14" xr:uid="{79472CC3-83EC-4962-9B9E-40032BF26FC8}">
      <formula1>maximum_normuren</formula1>
    </dataValidation>
  </dataValidations>
  <pageMargins left="0.7" right="0.7" top="0.75" bottom="0.75" header="0.3" footer="0.3"/>
  <pageSetup paperSize="9" orientation="portrait" verticalDpi="0" r:id="rId1"/>
  <headerFooter>
    <oddFooter>&amp;C_x000D_&amp;1#&amp;"Calibri"&amp;8&amp;K000000 Classificatie: Algemeen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greaterThanOrEqual" allowBlank="1" showErrorMessage="1" errorTitle="Onder minimumloon" error="De opgegeven waarde ligt onder het minimumloon!" xr:uid="{227D4E4E-E78A-485F-B39C-D3B85AB02305}">
          <x14:formula1>
            <xm:f>parameters!$D$2:$D$2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55A55-6B1D-49C4-9F5A-10EC1FB589A3}">
  <dimension ref="A1:D13"/>
  <sheetViews>
    <sheetView tabSelected="1" zoomScale="115" zoomScaleNormal="115" workbookViewId="0">
      <selection activeCell="C6" sqref="C6"/>
    </sheetView>
  </sheetViews>
  <sheetFormatPr defaultColWidth="8.7109375" defaultRowHeight="14.45" customHeight="1"/>
  <cols>
    <col min="1" max="1" width="66.5703125" style="3" customWidth="1"/>
    <col min="2" max="2" width="1.7109375" style="3" bestFit="1" customWidth="1"/>
    <col min="3" max="3" width="13.5703125" style="3" customWidth="1"/>
    <col min="4" max="4" width="60.5703125" style="3" bestFit="1" customWidth="1"/>
    <col min="5" max="16384" width="8.7109375" style="3"/>
  </cols>
  <sheetData>
    <row r="1" spans="1:4" ht="14.45" customHeight="1">
      <c r="A1" s="1" t="s">
        <v>14</v>
      </c>
    </row>
    <row r="2" spans="1:4" ht="14.45" customHeight="1">
      <c r="C2" s="6" t="s">
        <v>1</v>
      </c>
    </row>
    <row r="3" spans="1:4" ht="14.45" customHeight="1">
      <c r="A3" s="2" t="s">
        <v>15</v>
      </c>
      <c r="B3" s="3" t="s">
        <v>5</v>
      </c>
      <c r="C3" s="7">
        <v>15</v>
      </c>
    </row>
    <row r="4" spans="1:4" ht="14.45" customHeight="1">
      <c r="A4" s="2"/>
    </row>
    <row r="5" spans="1:4" ht="14.45" customHeight="1">
      <c r="A5" s="2" t="s">
        <v>16</v>
      </c>
      <c r="C5" s="9">
        <v>40</v>
      </c>
      <c r="D5" s="3" t="str">
        <f>"Standaard wordt in de Metaal en Techniek "&amp;maximum_normuren&amp;" uur per week gebruikt "</f>
        <v xml:space="preserve">Standaard wordt in de Metaal en Techniek 38 uur per week gebruikt </v>
      </c>
    </row>
    <row r="6" spans="1:4" ht="14.45" customHeight="1">
      <c r="A6" s="2"/>
      <c r="D6" s="3" t="s">
        <v>17</v>
      </c>
    </row>
    <row r="7" spans="1:4" ht="14.45" customHeight="1">
      <c r="A7" s="2"/>
    </row>
    <row r="8" spans="1:4" customFormat="1" ht="14.45" customHeight="1">
      <c r="A8" s="2" t="str">
        <f>"Uren voor regeling"</f>
        <v>Uren voor regeling</v>
      </c>
      <c r="B8" s="3"/>
      <c r="C8" s="28">
        <f>normuren*weken_per_jaar/maanden_per_jaar</f>
        <v>173.33333333333334</v>
      </c>
      <c r="D8" s="3"/>
    </row>
    <row r="9" spans="1:4" ht="14.45" customHeight="1">
      <c r="A9" s="2"/>
    </row>
    <row r="10" spans="1:4" ht="14.45" customHeight="1">
      <c r="A10" s="2"/>
    </row>
    <row r="11" spans="1:4" ht="14.45" customHeight="1">
      <c r="A11" s="2" t="s">
        <v>12</v>
      </c>
      <c r="B11" s="3" t="s">
        <v>5</v>
      </c>
      <c r="C11" s="10">
        <f>ROUNDUP(bruto_uurloon*normuren*weken_in_periode*vierwekelijkse_verloning,0)</f>
        <v>33816</v>
      </c>
      <c r="D11" s="12" t="str">
        <f>"bruto uurloon x normuren x "&amp;weken_in_periode&amp;" weken x verloningsfactor van "&amp;vierwekelijkse_verloning</f>
        <v>bruto uurloon x normuren x 4 weken x verloningsfactor van 14,09</v>
      </c>
    </row>
    <row r="13" spans="1:4" ht="74.25" customHeight="1">
      <c r="A13" s="20" t="s">
        <v>13</v>
      </c>
    </row>
  </sheetData>
  <sheetProtection algorithmName="SHA-512" hashValue="IpsX3pckM7oaNAfKNVN/xycNUkjh/ua9r9HIU+TmV1fGuFKSt80JUTlv1AlJ/NXUbKTC9jgbF1xTIT0XtpNsyQ==" saltValue="vu464sJkZ2zUZ+JGLHkvIQ==" spinCount="100000" sheet="1" objects="1" scenarios="1"/>
  <dataValidations disablePrompts="1" count="2">
    <dataValidation type="decimal" operator="greaterThanOrEqual" allowBlank="1" showErrorMessage="1" errorTitle="Onder minimumloon" error="De opgegeven waarde ligt onder het minimumloon!" sqref="C4" xr:uid="{F1662ABA-1644-42BB-BAC7-CEDB91B69150}">
      <formula1>minimum_loon</formula1>
    </dataValidation>
    <dataValidation type="decimal" operator="lessThanOrEqual" allowBlank="1" showInputMessage="1" showErrorMessage="1" sqref="C6:C7 C9" xr:uid="{42F0680A-88B7-4DC7-8FA2-82C75D462C5C}">
      <formula1>maximum_normuren</formula1>
    </dataValidation>
  </dataValidations>
  <pageMargins left="0.7" right="0.7" top="0.75" bottom="0.75" header="0.3" footer="0.3"/>
  <pageSetup paperSize="9" orientation="portrait" verticalDpi="0" r:id="rId1"/>
  <headerFooter>
    <oddFooter>&amp;C_x000D_&amp;1#&amp;"Calibri"&amp;8&amp;K000000 Classificatie: Algemeen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243D-CF42-4131-989A-94B2CFC0320B}">
  <dimension ref="B1:D20"/>
  <sheetViews>
    <sheetView zoomScaleNormal="100" workbookViewId="0">
      <selection activeCell="D4" sqref="D4"/>
    </sheetView>
  </sheetViews>
  <sheetFormatPr defaultColWidth="8.7109375" defaultRowHeight="12.95"/>
  <cols>
    <col min="1" max="1" width="8.7109375" style="3"/>
    <col min="2" max="2" width="42.42578125" style="3" bestFit="1" customWidth="1"/>
    <col min="3" max="3" width="29.140625" style="3" customWidth="1"/>
    <col min="4" max="4" width="42.5703125" style="3" bestFit="1" customWidth="1"/>
    <col min="5" max="5" width="43.5703125" style="3" bestFit="1" customWidth="1"/>
    <col min="6" max="6" width="9.42578125" style="3" bestFit="1" customWidth="1"/>
    <col min="7" max="16384" width="8.7109375" style="3"/>
  </cols>
  <sheetData>
    <row r="1" spans="2:4">
      <c r="B1" s="2" t="s">
        <v>18</v>
      </c>
      <c r="D1" s="2" t="s">
        <v>19</v>
      </c>
    </row>
    <row r="2" spans="2:4">
      <c r="C2" s="2"/>
    </row>
    <row r="3" spans="2:4">
      <c r="B3" s="14" t="s">
        <v>20</v>
      </c>
      <c r="D3" s="14" t="s">
        <v>21</v>
      </c>
    </row>
    <row r="4" spans="2:4">
      <c r="B4" s="15">
        <v>12.96</v>
      </c>
      <c r="D4" s="15">
        <v>38</v>
      </c>
    </row>
    <row r="5" spans="2:4">
      <c r="B5" s="17"/>
    </row>
    <row r="6" spans="2:4">
      <c r="B6" s="14" t="s">
        <v>22</v>
      </c>
    </row>
    <row r="7" spans="2:4">
      <c r="B7" s="16">
        <v>14.09</v>
      </c>
    </row>
    <row r="8" spans="2:4">
      <c r="B8" s="16">
        <v>4</v>
      </c>
    </row>
    <row r="10" spans="2:4">
      <c r="B10" s="14" t="s">
        <v>23</v>
      </c>
    </row>
    <row r="11" spans="2:4">
      <c r="B11" s="16">
        <v>1.08</v>
      </c>
    </row>
    <row r="13" spans="2:4">
      <c r="B13" s="14" t="s">
        <v>24</v>
      </c>
      <c r="C13" s="14" t="s">
        <v>25</v>
      </c>
    </row>
    <row r="14" spans="2:4">
      <c r="B14" s="22" t="s">
        <v>3</v>
      </c>
      <c r="C14" s="22">
        <v>12</v>
      </c>
    </row>
    <row r="15" spans="2:4">
      <c r="B15" s="22" t="s">
        <v>26</v>
      </c>
      <c r="C15" s="22">
        <v>13</v>
      </c>
    </row>
    <row r="16" spans="2:4">
      <c r="B16" s="22" t="s">
        <v>27</v>
      </c>
      <c r="C16" s="22">
        <v>52</v>
      </c>
    </row>
    <row r="18" spans="2:4">
      <c r="B18" s="14" t="s">
        <v>28</v>
      </c>
      <c r="D18" s="14" t="s">
        <v>29</v>
      </c>
    </row>
    <row r="19" spans="2:4">
      <c r="B19" s="22" t="s">
        <v>9</v>
      </c>
      <c r="D19" s="18" t="s">
        <v>30</v>
      </c>
    </row>
    <row r="20" spans="2:4">
      <c r="B20" s="22" t="s">
        <v>31</v>
      </c>
    </row>
  </sheetData>
  <sheetProtection algorithmName="SHA-512" hashValue="yh4d7W1lPWBVrckJTr5bcO2xZzN/expUPuaRJaP7icE+pgrqlJSZ0YAj+zo7E8DLtlUaYNJE9a/TmXZqiekDrQ==" saltValue="05d/Rc8YvglwiS1mz+dwcg==" spinCount="100000" sheet="1" objects="1" scenarios="1"/>
  <pageMargins left="0.7" right="0.7" top="0.75" bottom="0.75" header="0.3" footer="0.3"/>
  <pageSetup paperSize="9" orientation="portrait" verticalDpi="0" r:id="rId1"/>
  <headerFooter>
    <oddFooter>&amp;C_x000D_&amp;1#&amp;"Calibri"&amp;8&amp;K000000 Classificatie: Algemeen</oddFooter>
  </headerFooter>
</worksheet>
</file>

<file path=docMetadata/LabelInfo.xml><?xml version="1.0" encoding="utf-8"?>
<clbl:labelList xmlns:clbl="http://schemas.microsoft.com/office/2020/mipLabelMetadata">
  <clbl:label id="{9e3ee5fe-3a99-45db-ac6e-691e86febef3}" enabled="0" method="" siteId="{9e3ee5fe-3a99-45db-ac6e-691e86febef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Swart, Roger</cp:lastModifiedBy>
  <cp:revision/>
  <dcterms:created xsi:type="dcterms:W3CDTF">2023-12-12T10:58:17Z</dcterms:created>
  <dcterms:modified xsi:type="dcterms:W3CDTF">2025-01-06T10:41:06Z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3179c7a-db17-447d-98b7-bda49b25f918_Enabled">
    <vt:lpwstr>true</vt:lpwstr>
  </property>
  <property fmtid="{D5CDD505-2E9C-101B-9397-08002B2CF9AE}" pid="3" name="MSIP_Label_c3179c7a-db17-447d-98b7-bda49b25f918_SetDate">
    <vt:lpwstr>2023-12-12T10:58:26Z</vt:lpwstr>
  </property>
  <property fmtid="{D5CDD505-2E9C-101B-9397-08002B2CF9AE}" pid="4" name="MSIP_Label_c3179c7a-db17-447d-98b7-bda49b25f918_Method">
    <vt:lpwstr>Standard</vt:lpwstr>
  </property>
  <property fmtid="{D5CDD505-2E9C-101B-9397-08002B2CF9AE}" pid="5" name="MSIP_Label_c3179c7a-db17-447d-98b7-bda49b25f918_Name">
    <vt:lpwstr>MN-algemeen intern</vt:lpwstr>
  </property>
  <property fmtid="{D5CDD505-2E9C-101B-9397-08002B2CF9AE}" pid="6" name="MSIP_Label_c3179c7a-db17-447d-98b7-bda49b25f918_SiteId">
    <vt:lpwstr>054d1a1f-e019-4fd7-8455-4fce0f07c7d4</vt:lpwstr>
  </property>
  <property fmtid="{D5CDD505-2E9C-101B-9397-08002B2CF9AE}" pid="7" name="MSIP_Label_c3179c7a-db17-447d-98b7-bda49b25f918_ActionId">
    <vt:lpwstr>b4e39a9e-7477-46ee-a8c7-4447be9388f6</vt:lpwstr>
  </property>
  <property fmtid="{D5CDD505-2E9C-101B-9397-08002B2CF9AE}" pid="8" name="MSIP_Label_c3179c7a-db17-447d-98b7-bda49b25f918_ContentBits">
    <vt:lpwstr>2</vt:lpwstr>
  </property>
</Properties>
</file>